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自评表" sheetId="1" r:id="rId1"/>
  </sheets>
  <definedNames>
    <definedName name="_xlnm.Print_Area" localSheetId="0">自评表!$A$1:$L$55</definedName>
    <definedName name="_xlnm.Print_Titles" localSheetId="0">自评表!$1:$10</definedName>
  </definedNames>
  <calcPr calcId="144525"/>
</workbook>
</file>

<file path=xl/sharedStrings.xml><?xml version="1.0" encoding="utf-8"?>
<sst xmlns="http://schemas.openxmlformats.org/spreadsheetml/2006/main" count="123" uniqueCount="100">
  <si>
    <r>
      <rPr>
        <b/>
        <sz val="16"/>
        <color rgb="FF000000"/>
        <rFont val="宋体"/>
        <charset val="134"/>
      </rPr>
      <t>政法转移支付整体绩效自评表</t>
    </r>
    <r>
      <rPr>
        <sz val="16"/>
        <color rgb="FF000000"/>
        <rFont val="宋体"/>
        <charset val="134"/>
      </rPr>
      <t xml:space="preserve"> </t>
    </r>
  </si>
  <si>
    <t>（2020年度）</t>
  </si>
  <si>
    <t>项目名称</t>
  </si>
  <si>
    <t>2020年政法转移支付资金</t>
  </si>
  <si>
    <t>主管部门及代码</t>
  </si>
  <si>
    <t>实施单位</t>
  </si>
  <si>
    <t>上饶市公安局</t>
  </si>
  <si>
    <t xml:space="preserve">项目资金                    （万元）
</t>
  </si>
  <si>
    <t>资金到位数（A）</t>
  </si>
  <si>
    <t>全年执行数（B）</t>
  </si>
  <si>
    <t>分值（10分）</t>
  </si>
  <si>
    <t>执行率（B/A)</t>
  </si>
  <si>
    <t>得分</t>
  </si>
  <si>
    <t>执行率*该指标分值，最高不得超过分值上限。</t>
  </si>
  <si>
    <t>年度资金总额：</t>
  </si>
  <si>
    <t xml:space="preserve">          中央和省级资金</t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</si>
  <si>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    </t>
    </r>
    <r>
      <rPr>
        <sz val="12"/>
        <color indexed="8"/>
        <rFont val="宋体"/>
        <charset val="134"/>
      </rPr>
      <t>其他资金</t>
    </r>
  </si>
  <si>
    <t>年度总体目标</t>
  </si>
  <si>
    <t>1、充分发挥刑事审判打击职能，严厉打击严重刑事犯罪活动，严惩盗、抢、骗、非法集资等犯罪行为，维护社会稳定。
2、公正高效，强化质效意识。坚持公正与效率相统一，严格依法办案，维护司法公正。在依法处理的基础上高效办理案件，不断缩短周期，提高办案效率。
3、服务民生，强化为民意识。积极开展便民利民服务，切实满足人民群众的期待。加强便民服务中心建设，让人民群众感受到便捷。
4、坚持夯实基础提高社会治理水平，巩固社会防控体系建设成效，维护社会公平公正，全面优化发展环境助推经济建设。</t>
  </si>
  <si>
    <t>一级指标</t>
  </si>
  <si>
    <t>二级指标</t>
  </si>
  <si>
    <t>三级指标</t>
  </si>
  <si>
    <t>分值</t>
  </si>
  <si>
    <t>年度指标值(A)</t>
  </si>
  <si>
    <t>全年实际值(B)</t>
  </si>
  <si>
    <t>自评得分</t>
  </si>
  <si>
    <t>未完成原因分析</t>
  </si>
  <si>
    <t>备注</t>
  </si>
  <si>
    <t xml:space="preserve">项目绩效(90分)
</t>
  </si>
  <si>
    <t>产出指标 （50分）</t>
  </si>
  <si>
    <t>数量指标
（30分）</t>
  </si>
  <si>
    <t>支持市县（区）公安机关数量</t>
  </si>
  <si>
    <t>治安拘留人数</t>
  </si>
  <si>
    <t>刑事拘留人数</t>
  </si>
  <si>
    <t>逮捕犯罪嫌疑人人次</t>
  </si>
  <si>
    <t>刑事案件立案数量</t>
  </si>
  <si>
    <t>移送起诉案件数量</t>
  </si>
  <si>
    <t>有罪判决案件数量</t>
  </si>
  <si>
    <t>侦查终结刑事案件数量</t>
  </si>
  <si>
    <t>结案行政案件数量</t>
  </si>
  <si>
    <t>戒毒人员收治数量</t>
  </si>
  <si>
    <t>缴获毒品数量</t>
  </si>
  <si>
    <t>公安机关业务装备购置数量</t>
  </si>
  <si>
    <t>业务装备维修维护次数</t>
  </si>
  <si>
    <t>公安机关各类宣传活动开展次数</t>
  </si>
  <si>
    <t>实战训练次数</t>
  </si>
  <si>
    <t>实战训练参训人数</t>
  </si>
  <si>
    <t>质量指标
（10分）</t>
  </si>
  <si>
    <t>公安民警培训合格率</t>
  </si>
  <si>
    <t>95%-100%</t>
  </si>
  <si>
    <t>95%以上</t>
  </si>
  <si>
    <t>装备配备达标率</t>
  </si>
  <si>
    <t>购置装备验收合格率</t>
  </si>
  <si>
    <t>时效指标
（10分）</t>
  </si>
  <si>
    <t>受理案件及时性</t>
  </si>
  <si>
    <t>及时</t>
  </si>
  <si>
    <t>案件结案及时性</t>
  </si>
  <si>
    <t>装备（设备）采购及时性</t>
  </si>
  <si>
    <t>装备（设备）维修维护及时性</t>
  </si>
  <si>
    <t>实战训练开展及时性</t>
  </si>
  <si>
    <t>社会效益
指标（30）</t>
  </si>
  <si>
    <t>社会效益指标
（10分）</t>
  </si>
  <si>
    <t>破案率有效上升</t>
  </si>
  <si>
    <t>1%-10%</t>
  </si>
  <si>
    <t>刑事、治安案件发案数有效下降</t>
  </si>
  <si>
    <t>5%-10%</t>
  </si>
  <si>
    <t>戒毒管控率有效提升</t>
  </si>
  <si>
    <t>督办案件办结率有效上升</t>
  </si>
  <si>
    <t>新增装备使用率</t>
  </si>
  <si>
    <t>促进社会治安稳定情况</t>
  </si>
  <si>
    <t>社会面整体稳定</t>
  </si>
  <si>
    <t>人民群众生命财产安全保障情况</t>
  </si>
  <si>
    <t>相关案件未增加或减少</t>
  </si>
  <si>
    <t>整体趋于减少</t>
  </si>
  <si>
    <t>执法规范化水平有效提升</t>
  </si>
  <si>
    <t>涉警投诉减少</t>
  </si>
  <si>
    <t>下降5%</t>
  </si>
  <si>
    <t>经济效益
指标（10分）</t>
  </si>
  <si>
    <t>挽回经济损失金额</t>
  </si>
  <si>
    <t>罚没资金追缴金额</t>
  </si>
  <si>
    <t>可持续影响指标
（10分）</t>
  </si>
  <si>
    <t>部门联动机制是否建立健全</t>
  </si>
  <si>
    <t>健全</t>
  </si>
  <si>
    <t>社会治安防控体系健全性</t>
  </si>
  <si>
    <t>应急管理体系健全性</t>
  </si>
  <si>
    <t>满意度指标（10）</t>
  </si>
  <si>
    <t>服务对象满意度指标</t>
  </si>
  <si>
    <t>公众对公安工作的满意度</t>
  </si>
  <si>
    <t>满意</t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</si>
  <si>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</si>
  <si>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</si>
  <si>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</si>
  <si>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</si>
  <si>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</si>
  <si>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</si>
  <si>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</si>
  <si>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r>
      <rPr>
        <sz val="12"/>
        <color indexed="8"/>
        <rFont val="宋体"/>
        <charset val="134"/>
      </rPr>
      <t>注：1</t>
    </r>
    <r>
      <rPr>
        <sz val="12"/>
        <color indexed="8"/>
        <rFont val="宋体"/>
        <charset val="134"/>
      </rPr>
      <t>.</t>
    </r>
    <r>
      <rPr>
        <sz val="12"/>
        <color indexed="8"/>
        <rFont val="宋体"/>
        <charset val="134"/>
      </rPr>
      <t>得分一档最高不能超过该指标分值上限。</t>
    </r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</si>
  <si>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</si>
  <si>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</si>
  <si>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3.请在“未完成原因分析”中简要说明偏离目标、不能完成目标的原因，具体原因及拟采取的措施在评价报告中反映。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</si>
</sst>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6"/>
      <color rgb="FF000000"/>
      <name val="宋体"/>
      <charset val="134"/>
    </font>
    <font>
      <sz val="16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2"/>
      <color rgb="FF000000"/>
      <name val="宋体"/>
      <charset val="134"/>
    </font>
    <font>
      <sz val="12"/>
      <name val="仿宋_GB2312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6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5" borderId="1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5" borderId="18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18" borderId="20" applyNumberFormat="0" applyAlignment="0" applyProtection="0">
      <alignment vertical="center"/>
    </xf>
    <xf numFmtId="0" fontId="24" fillId="18" borderId="16" applyNumberFormat="0" applyAlignment="0" applyProtection="0">
      <alignment vertical="center"/>
    </xf>
    <xf numFmtId="0" fontId="27" fillId="20" borderId="1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/>
  </cellStyleXfs>
  <cellXfs count="9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7" fillId="0" borderId="1" xfId="8" applyNumberFormat="1" applyFont="1" applyBorder="1" applyAlignment="1">
      <alignment vertical="center"/>
    </xf>
    <xf numFmtId="4" fontId="4" fillId="0" borderId="1" xfId="8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3" fontId="7" fillId="0" borderId="1" xfId="8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3" xfId="49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4" xfId="49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8" fillId="2" borderId="14" xfId="49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3" xfId="49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7" fillId="0" borderId="14" xfId="49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3" fontId="4" fillId="0" borderId="1" xfId="8" applyFont="1" applyFill="1" applyBorder="1" applyAlignment="1">
      <alignment horizontal="center" vertical="center"/>
    </xf>
    <xf numFmtId="9" fontId="4" fillId="0" borderId="1" xfId="11" applyNumberFormat="1" applyFont="1" applyBorder="1" applyAlignment="1">
      <alignment horizontal="center" vertical="center" wrapText="1"/>
    </xf>
    <xf numFmtId="9" fontId="4" fillId="0" borderId="1" xfId="1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3" fontId="6" fillId="0" borderId="1" xfId="8" applyFont="1" applyFill="1" applyBorder="1" applyAlignment="1">
      <alignment horizontal="center" vertical="center"/>
    </xf>
    <xf numFmtId="43" fontId="0" fillId="0" borderId="1" xfId="8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M55"/>
  <sheetViews>
    <sheetView tabSelected="1" view="pageBreakPreview" zoomScale="70" zoomScaleNormal="85" workbookViewId="0">
      <selection activeCell="B9" sqref="B9:L9"/>
    </sheetView>
  </sheetViews>
  <sheetFormatPr defaultColWidth="9" defaultRowHeight="14.4"/>
  <cols>
    <col min="1" max="1" width="6.88888888888889" customWidth="1"/>
    <col min="2" max="2" width="3.33333333333333" customWidth="1"/>
    <col min="3" max="3" width="9.77777777777778" customWidth="1"/>
    <col min="4" max="4" width="19.1111111111111" style="4" customWidth="1"/>
    <col min="5" max="5" width="32.6944444444444" style="4" customWidth="1"/>
    <col min="6" max="6" width="12" customWidth="1"/>
    <col min="7" max="7" width="34.8888888888889" customWidth="1"/>
    <col min="8" max="8" width="35.8888888888889" style="5" customWidth="1"/>
    <col min="9" max="9" width="16.9814814814815" style="4" customWidth="1"/>
    <col min="10" max="10" width="23.1111111111111" style="4" customWidth="1"/>
    <col min="11" max="11" width="11.1111111111111" customWidth="1"/>
    <col min="12" max="12" width="24.1203703703704" customWidth="1"/>
    <col min="13" max="13" width="12.6666666666667"/>
    <col min="14" max="14" width="13.7777777777778"/>
  </cols>
  <sheetData>
    <row r="1" ht="24.75" customHeight="1" spans="1:12">
      <c r="A1" s="6" t="s">
        <v>0</v>
      </c>
      <c r="B1" s="7"/>
      <c r="C1" s="7"/>
      <c r="D1" s="8"/>
      <c r="E1" s="8"/>
      <c r="F1" s="7"/>
      <c r="G1" s="7"/>
      <c r="H1" s="7"/>
      <c r="I1" s="8"/>
      <c r="J1" s="8"/>
      <c r="K1" s="7"/>
      <c r="L1" s="7"/>
    </row>
    <row r="2" ht="15.9" customHeight="1" spans="1:12">
      <c r="A2" s="9" t="s">
        <v>1</v>
      </c>
      <c r="B2" s="9"/>
      <c r="C2" s="9"/>
      <c r="D2" s="10"/>
      <c r="E2" s="10"/>
      <c r="F2" s="9"/>
      <c r="G2" s="9"/>
      <c r="H2" s="9"/>
      <c r="I2" s="10"/>
      <c r="J2" s="10"/>
      <c r="K2" s="9"/>
      <c r="L2" s="9"/>
    </row>
    <row r="3" ht="18.9" customHeight="1" spans="1:12">
      <c r="A3" s="11" t="s">
        <v>2</v>
      </c>
      <c r="B3" s="11"/>
      <c r="C3" s="11"/>
      <c r="D3" s="12" t="s">
        <v>3</v>
      </c>
      <c r="E3" s="12"/>
      <c r="F3" s="11"/>
      <c r="G3" s="11"/>
      <c r="H3" s="11"/>
      <c r="I3" s="12"/>
      <c r="J3" s="12"/>
      <c r="K3" s="11"/>
      <c r="L3" s="11"/>
    </row>
    <row r="4" ht="18.9" customHeight="1" spans="1:12">
      <c r="A4" s="13" t="s">
        <v>4</v>
      </c>
      <c r="B4" s="13"/>
      <c r="C4" s="13"/>
      <c r="D4" s="13"/>
      <c r="E4" s="13"/>
      <c r="F4" s="14"/>
      <c r="G4" s="14"/>
      <c r="H4" s="13" t="s">
        <v>5</v>
      </c>
      <c r="I4" s="13" t="s">
        <v>6</v>
      </c>
      <c r="J4" s="13"/>
      <c r="K4" s="13"/>
      <c r="L4" s="13"/>
    </row>
    <row r="5" ht="39" customHeight="1" spans="1:12">
      <c r="A5" s="15" t="s">
        <v>7</v>
      </c>
      <c r="B5" s="16"/>
      <c r="C5" s="17"/>
      <c r="D5" s="12"/>
      <c r="E5" s="12"/>
      <c r="F5" s="11"/>
      <c r="G5" s="11" t="s">
        <v>8</v>
      </c>
      <c r="H5" s="11" t="s">
        <v>9</v>
      </c>
      <c r="I5" s="30" t="s">
        <v>10</v>
      </c>
      <c r="J5" s="30" t="s">
        <v>11</v>
      </c>
      <c r="K5" s="30" t="s">
        <v>12</v>
      </c>
      <c r="L5" s="82" t="s">
        <v>13</v>
      </c>
    </row>
    <row r="6" ht="18.9" customHeight="1" spans="1:12">
      <c r="A6" s="18"/>
      <c r="B6" s="19"/>
      <c r="C6" s="20"/>
      <c r="D6" s="12" t="s">
        <v>14</v>
      </c>
      <c r="E6" s="12"/>
      <c r="F6" s="11"/>
      <c r="G6" s="21">
        <v>15444.71</v>
      </c>
      <c r="H6" s="22">
        <v>13219.04</v>
      </c>
      <c r="I6" s="83">
        <v>10</v>
      </c>
      <c r="J6" s="84">
        <f>H6/G6</f>
        <v>0.855894348291422</v>
      </c>
      <c r="K6" s="22">
        <v>8.6</v>
      </c>
      <c r="L6" s="85"/>
    </row>
    <row r="7" ht="18.9" customHeight="1" spans="1:12">
      <c r="A7" s="18"/>
      <c r="B7" s="19"/>
      <c r="C7" s="20"/>
      <c r="D7" s="23" t="s">
        <v>15</v>
      </c>
      <c r="E7" s="24"/>
      <c r="F7" s="25"/>
      <c r="G7" s="26">
        <f>G6</f>
        <v>15444.71</v>
      </c>
      <c r="H7" s="22">
        <v>12289.55</v>
      </c>
      <c r="I7" s="11"/>
      <c r="J7" s="85"/>
      <c r="K7" s="85"/>
      <c r="L7" s="85"/>
    </row>
    <row r="8" ht="18.9" customHeight="1" spans="1:12">
      <c r="A8" s="27"/>
      <c r="B8" s="28"/>
      <c r="C8" s="29"/>
      <c r="D8" s="12" t="s">
        <v>16</v>
      </c>
      <c r="E8" s="12"/>
      <c r="F8" s="12"/>
      <c r="G8" s="11"/>
      <c r="H8" s="11"/>
      <c r="I8" s="11"/>
      <c r="J8" s="85"/>
      <c r="K8" s="85"/>
      <c r="L8" s="85"/>
    </row>
    <row r="9" ht="97.2" customHeight="1" spans="1:12">
      <c r="A9" s="30" t="s">
        <v>17</v>
      </c>
      <c r="B9" s="31" t="s">
        <v>18</v>
      </c>
      <c r="C9" s="32"/>
      <c r="D9" s="32"/>
      <c r="E9" s="32"/>
      <c r="F9" s="32"/>
      <c r="G9" s="32"/>
      <c r="H9" s="33"/>
      <c r="I9" s="32"/>
      <c r="J9" s="32"/>
      <c r="K9" s="32"/>
      <c r="L9" s="86"/>
    </row>
    <row r="10" ht="28.5" customHeight="1" spans="1:12">
      <c r="A10" s="34" t="s">
        <v>19</v>
      </c>
      <c r="B10" s="35"/>
      <c r="C10" s="36"/>
      <c r="D10" s="13" t="s">
        <v>20</v>
      </c>
      <c r="E10" s="13" t="s">
        <v>21</v>
      </c>
      <c r="F10" s="13" t="s">
        <v>22</v>
      </c>
      <c r="G10" s="37" t="s">
        <v>23</v>
      </c>
      <c r="H10" s="13" t="s">
        <v>24</v>
      </c>
      <c r="I10" s="37" t="s">
        <v>25</v>
      </c>
      <c r="J10" s="37" t="s">
        <v>26</v>
      </c>
      <c r="K10" s="87" t="s">
        <v>27</v>
      </c>
      <c r="L10" s="88"/>
    </row>
    <row r="11" s="1" customFormat="1" ht="22" customHeight="1" spans="1:12">
      <c r="A11" s="38" t="s">
        <v>28</v>
      </c>
      <c r="B11" s="38"/>
      <c r="C11" s="39" t="s">
        <v>29</v>
      </c>
      <c r="D11" s="40" t="s">
        <v>30</v>
      </c>
      <c r="E11" s="41" t="s">
        <v>31</v>
      </c>
      <c r="F11" s="42">
        <v>2</v>
      </c>
      <c r="G11" s="43">
        <f>17+20+1+1+25+1+28+1+7+1</f>
        <v>102</v>
      </c>
      <c r="H11" s="44">
        <v>134</v>
      </c>
      <c r="I11" s="44">
        <v>2</v>
      </c>
      <c r="J11" s="89"/>
      <c r="K11" s="87"/>
      <c r="L11" s="88"/>
    </row>
    <row r="12" s="1" customFormat="1" ht="22" customHeight="1" spans="1:12">
      <c r="A12" s="38"/>
      <c r="B12" s="38"/>
      <c r="C12" s="45"/>
      <c r="D12" s="46"/>
      <c r="E12" s="41" t="s">
        <v>32</v>
      </c>
      <c r="F12" s="42">
        <v>2</v>
      </c>
      <c r="G12" s="43">
        <f>9+830+450+2200+490+510+850+500+400</f>
        <v>6239</v>
      </c>
      <c r="H12" s="47">
        <f>9+544+730+448+2324+501+592+720+557+437+550+260+508+336+54</f>
        <v>8570</v>
      </c>
      <c r="I12" s="44">
        <v>2</v>
      </c>
      <c r="J12" s="89"/>
      <c r="K12" s="87"/>
      <c r="L12" s="88"/>
    </row>
    <row r="13" s="1" customFormat="1" ht="22" customHeight="1" spans="1:12">
      <c r="A13" s="38"/>
      <c r="B13" s="38"/>
      <c r="C13" s="45"/>
      <c r="D13" s="46"/>
      <c r="E13" s="41" t="s">
        <v>33</v>
      </c>
      <c r="F13" s="42">
        <v>2</v>
      </c>
      <c r="G13" s="43">
        <f>13+720+200+880+360+600+750+300+300+54</f>
        <v>4177</v>
      </c>
      <c r="H13" s="48">
        <f>13+334+663+290+898+371+830+686+317+303+439+75+140+246+84</f>
        <v>5689</v>
      </c>
      <c r="I13" s="44">
        <v>2</v>
      </c>
      <c r="J13" s="89"/>
      <c r="K13" s="87"/>
      <c r="L13" s="88"/>
    </row>
    <row r="14" s="1" customFormat="1" ht="22" customHeight="1" spans="1:12">
      <c r="A14" s="38"/>
      <c r="B14" s="38"/>
      <c r="C14" s="45"/>
      <c r="D14" s="46"/>
      <c r="E14" s="41" t="s">
        <v>34</v>
      </c>
      <c r="F14" s="42">
        <v>2</v>
      </c>
      <c r="G14" s="43">
        <f>7+580+120+500+160+500+600+150+150</f>
        <v>2767</v>
      </c>
      <c r="H14" s="48">
        <f>7+172+460+130+503+169+564+476+163+153+320+54+120+143+43</f>
        <v>3477</v>
      </c>
      <c r="I14" s="44">
        <v>2</v>
      </c>
      <c r="J14" s="89"/>
      <c r="K14" s="87"/>
      <c r="L14" s="88"/>
    </row>
    <row r="15" s="1" customFormat="1" ht="22" customHeight="1" spans="1:12">
      <c r="A15" s="38"/>
      <c r="B15" s="38"/>
      <c r="C15" s="45"/>
      <c r="D15" s="46"/>
      <c r="E15" s="41" t="s">
        <v>35</v>
      </c>
      <c r="F15" s="42">
        <v>2</v>
      </c>
      <c r="G15" s="43">
        <f>33+2180+800+2400+1300+1524+2200+900+900</f>
        <v>12237</v>
      </c>
      <c r="H15" s="48">
        <v>14967</v>
      </c>
      <c r="I15" s="44">
        <v>2</v>
      </c>
      <c r="J15" s="89"/>
      <c r="K15" s="87"/>
      <c r="L15" s="88"/>
    </row>
    <row r="16" s="1" customFormat="1" ht="22" customHeight="1" spans="1:12">
      <c r="A16" s="38"/>
      <c r="B16" s="38"/>
      <c r="C16" s="45"/>
      <c r="D16" s="46"/>
      <c r="E16" s="41" t="s">
        <v>36</v>
      </c>
      <c r="F16" s="42">
        <v>2</v>
      </c>
      <c r="G16" s="43">
        <f>9+480+100+550+200+550+500+250+250</f>
        <v>2889</v>
      </c>
      <c r="H16" s="48">
        <f>9+234+388+128+592+228+649+393+277+284+339+55+156+313+244</f>
        <v>4289</v>
      </c>
      <c r="I16" s="44">
        <v>2</v>
      </c>
      <c r="J16" s="89"/>
      <c r="K16" s="87"/>
      <c r="L16" s="88"/>
    </row>
    <row r="17" s="1" customFormat="1" ht="22" customHeight="1" spans="1:12">
      <c r="A17" s="38"/>
      <c r="B17" s="38"/>
      <c r="C17" s="45"/>
      <c r="D17" s="46"/>
      <c r="E17" s="41" t="s">
        <v>37</v>
      </c>
      <c r="F17" s="42">
        <v>2</v>
      </c>
      <c r="G17" s="43">
        <f>5+209+400+100+500+140+400+400+200+200+330+55+140+309</f>
        <v>3388</v>
      </c>
      <c r="H17" s="48">
        <f>5+209+320+118+570+150+491+280+212+206+330+55+140+309+18</f>
        <v>3413</v>
      </c>
      <c r="I17" s="44">
        <v>2</v>
      </c>
      <c r="J17" s="89"/>
      <c r="K17" s="87"/>
      <c r="L17" s="88"/>
    </row>
    <row r="18" s="1" customFormat="1" ht="22" customHeight="1" spans="1:12">
      <c r="A18" s="38"/>
      <c r="B18" s="38"/>
      <c r="C18" s="45"/>
      <c r="D18" s="46"/>
      <c r="E18" s="41" t="s">
        <v>38</v>
      </c>
      <c r="F18" s="42">
        <v>2</v>
      </c>
      <c r="G18" s="43">
        <f>9+309+1000+200+1000+200+600+1000+300+300+339+59+156</f>
        <v>5472</v>
      </c>
      <c r="H18" s="48">
        <f>9+309+740+216+1010+228+716+732+276+283+339+59+156+415+266</f>
        <v>5754</v>
      </c>
      <c r="I18" s="44">
        <v>2</v>
      </c>
      <c r="J18" s="89"/>
      <c r="K18" s="87"/>
      <c r="L18" s="88"/>
    </row>
    <row r="19" s="1" customFormat="1" ht="22" customHeight="1" spans="1:12">
      <c r="A19" s="38"/>
      <c r="B19" s="38"/>
      <c r="C19" s="45"/>
      <c r="D19" s="46"/>
      <c r="E19" s="41" t="s">
        <v>39</v>
      </c>
      <c r="F19" s="42">
        <v>2</v>
      </c>
      <c r="G19" s="43">
        <f>23+414+4500+500+4500+500+750+4500+800+800+555+175+303+512</f>
        <v>18832</v>
      </c>
      <c r="H19" s="48">
        <f>23+414+3086+535+4537+523+795+2985+833+840+555+175+303+512+57</f>
        <v>16173</v>
      </c>
      <c r="I19" s="44">
        <v>2</v>
      </c>
      <c r="J19" s="89"/>
      <c r="K19" s="87"/>
      <c r="L19" s="88"/>
    </row>
    <row r="20" s="1" customFormat="1" ht="22" customHeight="1" spans="1:12">
      <c r="A20" s="38"/>
      <c r="B20" s="38"/>
      <c r="C20" s="45"/>
      <c r="D20" s="46"/>
      <c r="E20" s="41" t="s">
        <v>40</v>
      </c>
      <c r="F20" s="42">
        <v>2</v>
      </c>
      <c r="G20" s="49">
        <f>30+15+70+30+6+9+7+12</f>
        <v>179</v>
      </c>
      <c r="H20" s="48">
        <f>18+16+1+85+21+27+21+6+9+7+12+8</f>
        <v>231</v>
      </c>
      <c r="I20" s="44">
        <v>2</v>
      </c>
      <c r="J20" s="89"/>
      <c r="K20" s="87"/>
      <c r="L20" s="88"/>
    </row>
    <row r="21" s="1" customFormat="1" ht="22" customHeight="1" spans="1:12">
      <c r="A21" s="38"/>
      <c r="B21" s="38"/>
      <c r="C21" s="45"/>
      <c r="D21" s="46"/>
      <c r="E21" s="41" t="s">
        <v>41</v>
      </c>
      <c r="F21" s="42">
        <v>2</v>
      </c>
      <c r="G21" s="49">
        <f>2+0.5+10+25.62+33+5+1.45</f>
        <v>77.57</v>
      </c>
      <c r="H21" s="48">
        <f>4.1+0.7+12+30+5+0.73+25.62+33+5+1.45+1.96</f>
        <v>119.56</v>
      </c>
      <c r="I21" s="44">
        <v>2</v>
      </c>
      <c r="J21" s="89"/>
      <c r="K21" s="87"/>
      <c r="L21" s="88"/>
    </row>
    <row r="22" s="2" customFormat="1" ht="22" customHeight="1" spans="1:12">
      <c r="A22" s="50"/>
      <c r="B22" s="50"/>
      <c r="C22" s="51"/>
      <c r="D22" s="52"/>
      <c r="E22" s="53" t="s">
        <v>42</v>
      </c>
      <c r="F22" s="54">
        <v>2</v>
      </c>
      <c r="G22" s="55">
        <f>60+360+500+300+500+400+180+500+100+150+679+19+218</f>
        <v>3966</v>
      </c>
      <c r="H22" s="56">
        <f>80+360+380+443+510+465+260+261+120+160+679+19+218+960</f>
        <v>4915</v>
      </c>
      <c r="I22" s="90">
        <v>2</v>
      </c>
      <c r="J22" s="91"/>
      <c r="K22" s="87"/>
      <c r="L22" s="88"/>
    </row>
    <row r="23" s="1" customFormat="1" ht="22" customHeight="1" spans="1:12">
      <c r="A23" s="38"/>
      <c r="B23" s="38"/>
      <c r="C23" s="45"/>
      <c r="D23" s="46"/>
      <c r="E23" s="41" t="s">
        <v>43</v>
      </c>
      <c r="F23" s="42">
        <v>1</v>
      </c>
      <c r="G23" s="43">
        <f>4+8295+40+2+280+20+15+40+20+20+27+5+10+28</f>
        <v>8806</v>
      </c>
      <c r="H23" s="48">
        <f>4+8295+30+15+300+22+10+20+20+20+27+5+10+28</f>
        <v>8806</v>
      </c>
      <c r="I23" s="44">
        <v>1</v>
      </c>
      <c r="J23" s="89"/>
      <c r="K23" s="87"/>
      <c r="L23" s="88"/>
    </row>
    <row r="24" s="1" customFormat="1" ht="22" customHeight="1" spans="1:12">
      <c r="A24" s="38"/>
      <c r="B24" s="38"/>
      <c r="C24" s="45"/>
      <c r="D24" s="46"/>
      <c r="E24" s="41" t="s">
        <v>44</v>
      </c>
      <c r="F24" s="42">
        <v>1</v>
      </c>
      <c r="G24" s="43">
        <f>80+127+300+120+300+200+200+300+150+200+45+18+527+130</f>
        <v>2697</v>
      </c>
      <c r="H24" s="48">
        <f>90+127+260+150+330+230+230+215+160+210+45+18+527+130+1500</f>
        <v>4222</v>
      </c>
      <c r="I24" s="44">
        <v>1</v>
      </c>
      <c r="J24" s="89"/>
      <c r="K24" s="87"/>
      <c r="L24" s="88"/>
    </row>
    <row r="25" s="1" customFormat="1" ht="22" customHeight="1" spans="1:12">
      <c r="A25" s="38"/>
      <c r="B25" s="38"/>
      <c r="C25" s="45"/>
      <c r="D25" s="46"/>
      <c r="E25" s="41" t="s">
        <v>45</v>
      </c>
      <c r="F25" s="42">
        <v>2</v>
      </c>
      <c r="G25" s="43">
        <v>70</v>
      </c>
      <c r="H25" s="48">
        <f>2+12+8+2+4+3+3+6+5+4+6+1+7+9</f>
        <v>72</v>
      </c>
      <c r="I25" s="44">
        <v>2</v>
      </c>
      <c r="J25" s="89"/>
      <c r="K25" s="87"/>
      <c r="L25" s="88"/>
    </row>
    <row r="26" s="1" customFormat="1" ht="22" customHeight="1" spans="1:12">
      <c r="A26" s="38"/>
      <c r="B26" s="38"/>
      <c r="C26" s="45"/>
      <c r="D26" s="57"/>
      <c r="E26" s="41" t="s">
        <v>46</v>
      </c>
      <c r="F26" s="42">
        <v>2</v>
      </c>
      <c r="G26" s="43">
        <f>40+260+580+300+750+600+443+435+255+275+415+56+420+256</f>
        <v>5085</v>
      </c>
      <c r="H26" s="58">
        <f>40+260+550+350+780+750+443+404+255+275+415+56+420+256</f>
        <v>5254</v>
      </c>
      <c r="I26" s="44">
        <v>2</v>
      </c>
      <c r="J26" s="89"/>
      <c r="K26" s="87"/>
      <c r="L26" s="88"/>
    </row>
    <row r="27" s="1" customFormat="1" ht="22" customHeight="1" spans="1:12">
      <c r="A27" s="38"/>
      <c r="B27" s="38"/>
      <c r="C27" s="45"/>
      <c r="D27" s="40" t="s">
        <v>47</v>
      </c>
      <c r="E27" s="41" t="s">
        <v>48</v>
      </c>
      <c r="F27" s="42">
        <v>4</v>
      </c>
      <c r="G27" s="43" t="s">
        <v>49</v>
      </c>
      <c r="H27" s="59" t="s">
        <v>50</v>
      </c>
      <c r="I27" s="44">
        <v>4</v>
      </c>
      <c r="J27" s="89"/>
      <c r="K27" s="87"/>
      <c r="L27" s="88"/>
    </row>
    <row r="28" s="1" customFormat="1" ht="22" customHeight="1" spans="1:12">
      <c r="A28" s="38"/>
      <c r="B28" s="38"/>
      <c r="C28" s="45"/>
      <c r="D28" s="46"/>
      <c r="E28" s="41" t="s">
        <v>51</v>
      </c>
      <c r="F28" s="42">
        <v>3</v>
      </c>
      <c r="G28" s="43" t="s">
        <v>49</v>
      </c>
      <c r="H28" s="59" t="s">
        <v>50</v>
      </c>
      <c r="I28" s="44">
        <v>3</v>
      </c>
      <c r="J28" s="89"/>
      <c r="K28" s="87"/>
      <c r="L28" s="88"/>
    </row>
    <row r="29" s="1" customFormat="1" ht="22" customHeight="1" spans="1:12">
      <c r="A29" s="38"/>
      <c r="B29" s="38"/>
      <c r="C29" s="45"/>
      <c r="D29" s="57"/>
      <c r="E29" s="41" t="s">
        <v>52</v>
      </c>
      <c r="F29" s="42">
        <v>3</v>
      </c>
      <c r="G29" s="43" t="s">
        <v>49</v>
      </c>
      <c r="H29" s="59" t="s">
        <v>50</v>
      </c>
      <c r="I29" s="44">
        <v>3</v>
      </c>
      <c r="J29" s="89"/>
      <c r="K29" s="87"/>
      <c r="L29" s="88"/>
    </row>
    <row r="30" s="1" customFormat="1" ht="22" customHeight="1" spans="1:12">
      <c r="A30" s="38"/>
      <c r="B30" s="38"/>
      <c r="C30" s="45"/>
      <c r="D30" s="40" t="s">
        <v>53</v>
      </c>
      <c r="E30" s="41" t="s">
        <v>54</v>
      </c>
      <c r="F30" s="42">
        <v>2</v>
      </c>
      <c r="G30" s="43" t="s">
        <v>55</v>
      </c>
      <c r="H30" s="43" t="s">
        <v>55</v>
      </c>
      <c r="I30" s="44">
        <v>2</v>
      </c>
      <c r="J30" s="89"/>
      <c r="K30" s="87"/>
      <c r="L30" s="88"/>
    </row>
    <row r="31" s="1" customFormat="1" ht="22" customHeight="1" spans="1:12">
      <c r="A31" s="38"/>
      <c r="B31" s="38"/>
      <c r="C31" s="45"/>
      <c r="D31" s="46"/>
      <c r="E31" s="41" t="s">
        <v>56</v>
      </c>
      <c r="F31" s="42">
        <v>2</v>
      </c>
      <c r="G31" s="43" t="s">
        <v>55</v>
      </c>
      <c r="H31" s="43" t="s">
        <v>55</v>
      </c>
      <c r="I31" s="44">
        <v>2</v>
      </c>
      <c r="J31" s="89"/>
      <c r="K31" s="87"/>
      <c r="L31" s="88"/>
    </row>
    <row r="32" s="1" customFormat="1" ht="22" customHeight="1" spans="1:12">
      <c r="A32" s="38"/>
      <c r="B32" s="38"/>
      <c r="C32" s="45"/>
      <c r="D32" s="46"/>
      <c r="E32" s="41" t="s">
        <v>57</v>
      </c>
      <c r="F32" s="42">
        <v>2</v>
      </c>
      <c r="G32" s="43" t="s">
        <v>55</v>
      </c>
      <c r="H32" s="43" t="s">
        <v>55</v>
      </c>
      <c r="I32" s="44">
        <v>2</v>
      </c>
      <c r="J32" s="89"/>
      <c r="K32" s="87"/>
      <c r="L32" s="88"/>
    </row>
    <row r="33" s="1" customFormat="1" ht="22" customHeight="1" spans="1:12">
      <c r="A33" s="38"/>
      <c r="B33" s="38"/>
      <c r="C33" s="45"/>
      <c r="D33" s="46"/>
      <c r="E33" s="41" t="s">
        <v>58</v>
      </c>
      <c r="F33" s="42">
        <v>2</v>
      </c>
      <c r="G33" s="43" t="s">
        <v>55</v>
      </c>
      <c r="H33" s="43" t="s">
        <v>55</v>
      </c>
      <c r="I33" s="44">
        <v>2</v>
      </c>
      <c r="J33" s="89"/>
      <c r="K33" s="87"/>
      <c r="L33" s="88"/>
    </row>
    <row r="34" s="1" customFormat="1" ht="22" customHeight="1" spans="1:12">
      <c r="A34" s="38"/>
      <c r="B34" s="38"/>
      <c r="C34" s="45"/>
      <c r="D34" s="57"/>
      <c r="E34" s="41" t="s">
        <v>59</v>
      </c>
      <c r="F34" s="42">
        <v>2</v>
      </c>
      <c r="G34" s="43" t="s">
        <v>55</v>
      </c>
      <c r="H34" s="43" t="s">
        <v>55</v>
      </c>
      <c r="I34" s="44">
        <v>2</v>
      </c>
      <c r="J34" s="89"/>
      <c r="K34" s="87"/>
      <c r="L34" s="88"/>
    </row>
    <row r="35" s="3" customFormat="1" ht="22" customHeight="1" spans="1:12">
      <c r="A35" s="38"/>
      <c r="B35" s="38"/>
      <c r="C35" s="60" t="s">
        <v>60</v>
      </c>
      <c r="D35" s="40" t="s">
        <v>61</v>
      </c>
      <c r="E35" s="41" t="s">
        <v>62</v>
      </c>
      <c r="F35" s="42">
        <v>2</v>
      </c>
      <c r="G35" s="43" t="s">
        <v>63</v>
      </c>
      <c r="H35" s="61">
        <v>0.041</v>
      </c>
      <c r="I35" s="47">
        <v>2</v>
      </c>
      <c r="J35" s="76"/>
      <c r="K35" s="87"/>
      <c r="L35" s="88"/>
    </row>
    <row r="36" s="3" customFormat="1" ht="22" customHeight="1" spans="1:12">
      <c r="A36" s="38"/>
      <c r="B36" s="38"/>
      <c r="C36" s="62"/>
      <c r="D36" s="46"/>
      <c r="E36" s="41" t="s">
        <v>64</v>
      </c>
      <c r="F36" s="42">
        <v>2</v>
      </c>
      <c r="G36" s="43" t="s">
        <v>65</v>
      </c>
      <c r="H36" s="61">
        <v>0.092</v>
      </c>
      <c r="I36" s="47">
        <v>2</v>
      </c>
      <c r="J36" s="76"/>
      <c r="K36" s="87"/>
      <c r="L36" s="88"/>
    </row>
    <row r="37" s="3" customFormat="1" ht="22" customHeight="1" spans="1:13">
      <c r="A37" s="38"/>
      <c r="B37" s="38"/>
      <c r="C37" s="62"/>
      <c r="D37" s="46"/>
      <c r="E37" s="41" t="s">
        <v>66</v>
      </c>
      <c r="F37" s="42">
        <v>1</v>
      </c>
      <c r="G37" s="43" t="s">
        <v>49</v>
      </c>
      <c r="H37" s="61">
        <v>0.9807</v>
      </c>
      <c r="I37" s="47">
        <v>1</v>
      </c>
      <c r="J37" s="76"/>
      <c r="K37" s="87"/>
      <c r="L37" s="88"/>
      <c r="M37" s="3">
        <v>96</v>
      </c>
    </row>
    <row r="38" s="3" customFormat="1" ht="22" customHeight="1" spans="1:13">
      <c r="A38" s="38"/>
      <c r="B38" s="38"/>
      <c r="C38" s="62"/>
      <c r="D38" s="46"/>
      <c r="E38" s="41" t="s">
        <v>67</v>
      </c>
      <c r="F38" s="63">
        <v>1</v>
      </c>
      <c r="G38" s="43" t="s">
        <v>65</v>
      </c>
      <c r="H38" s="64">
        <v>0.05</v>
      </c>
      <c r="I38" s="47">
        <v>1</v>
      </c>
      <c r="J38" s="76"/>
      <c r="K38" s="87"/>
      <c r="L38" s="88"/>
      <c r="M38" s="3">
        <v>95</v>
      </c>
    </row>
    <row r="39" s="3" customFormat="1" ht="22" customHeight="1" spans="1:13">
      <c r="A39" s="38"/>
      <c r="B39" s="38"/>
      <c r="C39" s="62"/>
      <c r="D39" s="46"/>
      <c r="E39" s="41" t="s">
        <v>68</v>
      </c>
      <c r="F39" s="63">
        <v>1</v>
      </c>
      <c r="G39" s="43" t="s">
        <v>49</v>
      </c>
      <c r="H39" s="64">
        <v>0.97</v>
      </c>
      <c r="I39" s="47">
        <v>1</v>
      </c>
      <c r="J39" s="76"/>
      <c r="K39" s="87"/>
      <c r="L39" s="88"/>
      <c r="M39" s="3">
        <v>96</v>
      </c>
    </row>
    <row r="40" s="3" customFormat="1" ht="22" customHeight="1" spans="1:13">
      <c r="A40" s="38"/>
      <c r="B40" s="38"/>
      <c r="C40" s="62"/>
      <c r="D40" s="46"/>
      <c r="E40" s="41" t="s">
        <v>69</v>
      </c>
      <c r="F40" s="63">
        <v>1</v>
      </c>
      <c r="G40" s="43" t="s">
        <v>70</v>
      </c>
      <c r="H40" s="43" t="s">
        <v>70</v>
      </c>
      <c r="I40" s="47">
        <v>1</v>
      </c>
      <c r="J40" s="76"/>
      <c r="K40" s="87"/>
      <c r="L40" s="88"/>
      <c r="M40" s="3">
        <v>100</v>
      </c>
    </row>
    <row r="41" s="3" customFormat="1" ht="22" customHeight="1" spans="1:13">
      <c r="A41" s="38"/>
      <c r="B41" s="38"/>
      <c r="C41" s="62"/>
      <c r="D41" s="46"/>
      <c r="E41" s="41" t="s">
        <v>71</v>
      </c>
      <c r="F41" s="63">
        <v>1</v>
      </c>
      <c r="G41" s="43" t="s">
        <v>72</v>
      </c>
      <c r="H41" s="65" t="s">
        <v>73</v>
      </c>
      <c r="I41" s="47">
        <v>1</v>
      </c>
      <c r="J41" s="76"/>
      <c r="K41" s="87"/>
      <c r="L41" s="88"/>
      <c r="M41" s="3">
        <v>96</v>
      </c>
    </row>
    <row r="42" s="3" customFormat="1" ht="22" customHeight="1" spans="1:13">
      <c r="A42" s="38"/>
      <c r="B42" s="38"/>
      <c r="C42" s="62"/>
      <c r="D42" s="57"/>
      <c r="E42" s="41" t="s">
        <v>74</v>
      </c>
      <c r="F42" s="63">
        <v>1</v>
      </c>
      <c r="G42" s="43" t="s">
        <v>75</v>
      </c>
      <c r="H42" s="64" t="s">
        <v>76</v>
      </c>
      <c r="I42" s="47">
        <v>1</v>
      </c>
      <c r="J42" s="76"/>
      <c r="K42" s="87"/>
      <c r="L42" s="88"/>
      <c r="M42" s="3">
        <v>96</v>
      </c>
    </row>
    <row r="43" s="3" customFormat="1" ht="22" customHeight="1" spans="1:13">
      <c r="A43" s="38"/>
      <c r="B43" s="38"/>
      <c r="C43" s="62"/>
      <c r="D43" s="46" t="s">
        <v>77</v>
      </c>
      <c r="E43" s="41" t="s">
        <v>78</v>
      </c>
      <c r="F43" s="42">
        <v>5</v>
      </c>
      <c r="G43" s="43">
        <f>700+5000+1000000+4000000+15000000+3500000+500000+1000000+1000000+5000000+21120000+2800000+9600000+10500000</f>
        <v>75025700</v>
      </c>
      <c r="H43" s="66">
        <f>700+5000+800000+4900000+15180000+3680000+200000+600000+1122000+37052000+21120000+2800000+9600000+10500000+680000000</f>
        <v>787559700</v>
      </c>
      <c r="I43" s="47">
        <v>5</v>
      </c>
      <c r="J43" s="76"/>
      <c r="K43" s="87"/>
      <c r="L43" s="88"/>
      <c r="M43" s="3">
        <v>95</v>
      </c>
    </row>
    <row r="44" s="3" customFormat="1" ht="22" customHeight="1" spans="1:13">
      <c r="A44" s="38"/>
      <c r="B44" s="38"/>
      <c r="C44" s="62"/>
      <c r="D44" s="67"/>
      <c r="E44" s="41" t="s">
        <v>79</v>
      </c>
      <c r="F44" s="42">
        <v>5</v>
      </c>
      <c r="G44" s="43">
        <f>25000000+10000000+13000000+20000000+21000000+20000000+8000000+19000000</f>
        <v>136000000</v>
      </c>
      <c r="H44" s="66">
        <f>8400+2469.47+21000000+30340000+13800000+14220000+29000000+4620000+9352200+1750+37100000+3220000+16870000+2401.41+11306800</f>
        <v>190844020.88</v>
      </c>
      <c r="I44" s="47">
        <v>5</v>
      </c>
      <c r="J44" s="76"/>
      <c r="K44" s="87"/>
      <c r="L44" s="88"/>
      <c r="M44" s="3">
        <v>96</v>
      </c>
    </row>
    <row r="45" s="3" customFormat="1" ht="22" customHeight="1" spans="1:13">
      <c r="A45" s="38"/>
      <c r="B45" s="38"/>
      <c r="C45" s="62"/>
      <c r="D45" s="46" t="s">
        <v>80</v>
      </c>
      <c r="E45" s="41" t="s">
        <v>81</v>
      </c>
      <c r="F45" s="42">
        <v>3</v>
      </c>
      <c r="G45" s="43" t="s">
        <v>82</v>
      </c>
      <c r="H45" s="43" t="s">
        <v>82</v>
      </c>
      <c r="I45" s="47">
        <v>3</v>
      </c>
      <c r="J45" s="76"/>
      <c r="K45" s="87"/>
      <c r="L45" s="88"/>
      <c r="M45" s="3">
        <v>96</v>
      </c>
    </row>
    <row r="46" s="3" customFormat="1" ht="22" customHeight="1" spans="1:13">
      <c r="A46" s="38"/>
      <c r="B46" s="38"/>
      <c r="C46" s="62"/>
      <c r="D46" s="46"/>
      <c r="E46" s="41" t="s">
        <v>83</v>
      </c>
      <c r="F46" s="42">
        <v>4</v>
      </c>
      <c r="G46" s="43" t="s">
        <v>82</v>
      </c>
      <c r="H46" s="43" t="s">
        <v>82</v>
      </c>
      <c r="I46" s="47">
        <v>4</v>
      </c>
      <c r="J46" s="76"/>
      <c r="K46" s="87"/>
      <c r="L46" s="88"/>
      <c r="M46" s="3">
        <v>100</v>
      </c>
    </row>
    <row r="47" s="3" customFormat="1" ht="22" customHeight="1" spans="1:13">
      <c r="A47" s="38"/>
      <c r="B47" s="38"/>
      <c r="C47" s="68"/>
      <c r="D47" s="57"/>
      <c r="E47" s="41" t="s">
        <v>84</v>
      </c>
      <c r="F47" s="42">
        <v>3</v>
      </c>
      <c r="G47" s="43" t="s">
        <v>82</v>
      </c>
      <c r="H47" s="43" t="s">
        <v>82</v>
      </c>
      <c r="I47" s="47">
        <v>3</v>
      </c>
      <c r="J47" s="76"/>
      <c r="K47" s="87"/>
      <c r="L47" s="88"/>
      <c r="M47" s="3">
        <v>100</v>
      </c>
    </row>
    <row r="48" s="3" customFormat="1" ht="30" customHeight="1" spans="1:12">
      <c r="A48" s="38"/>
      <c r="B48" s="38"/>
      <c r="C48" s="69" t="s">
        <v>85</v>
      </c>
      <c r="D48" s="69" t="s">
        <v>86</v>
      </c>
      <c r="E48" s="70" t="s">
        <v>87</v>
      </c>
      <c r="F48" s="71">
        <v>10</v>
      </c>
      <c r="G48" s="43" t="s">
        <v>88</v>
      </c>
      <c r="H48" s="64" t="s">
        <v>88</v>
      </c>
      <c r="I48" s="47">
        <v>10</v>
      </c>
      <c r="J48" s="76"/>
      <c r="K48" s="87"/>
      <c r="L48" s="88"/>
    </row>
    <row r="49" s="3" customFormat="1" ht="24.9" customHeight="1" spans="1:10">
      <c r="A49" s="72" t="s">
        <v>89</v>
      </c>
      <c r="B49" s="73"/>
      <c r="C49" s="73"/>
      <c r="D49" s="73"/>
      <c r="E49" s="74"/>
      <c r="F49" s="75">
        <f>SUM(F11:F48)+I6</f>
        <v>100</v>
      </c>
      <c r="G49" s="75"/>
      <c r="H49" s="75"/>
      <c r="I49" s="92">
        <f>SUM(I11:I48)+K6</f>
        <v>98.6</v>
      </c>
      <c r="J49" s="93"/>
    </row>
    <row r="50" s="3" customFormat="1" ht="24.9" customHeight="1" spans="1:12">
      <c r="A50" s="76" t="s">
        <v>90</v>
      </c>
      <c r="B50" s="76"/>
      <c r="C50" s="71" t="s">
        <v>91</v>
      </c>
      <c r="D50" s="77"/>
      <c r="E50" s="77"/>
      <c r="F50" s="71" t="s">
        <v>92</v>
      </c>
      <c r="G50" s="71"/>
      <c r="H50" s="71" t="s">
        <v>93</v>
      </c>
      <c r="I50" s="77"/>
      <c r="J50" s="77"/>
      <c r="K50" s="71" t="s">
        <v>94</v>
      </c>
      <c r="L50" s="94"/>
    </row>
    <row r="51" s="3" customFormat="1" ht="24.9" customHeight="1" spans="1:12">
      <c r="A51" s="76"/>
      <c r="B51" s="76"/>
      <c r="C51" s="71" t="s">
        <v>95</v>
      </c>
      <c r="D51" s="77"/>
      <c r="E51" s="77"/>
      <c r="F51" s="71"/>
      <c r="G51" s="71"/>
      <c r="H51" s="71"/>
      <c r="I51" s="77"/>
      <c r="J51" s="77"/>
      <c r="K51" s="71"/>
      <c r="L51" s="71"/>
    </row>
    <row r="52" ht="21.9" customHeight="1" spans="1:12">
      <c r="A52" s="78" t="s">
        <v>96</v>
      </c>
      <c r="B52" s="79"/>
      <c r="C52" s="79"/>
      <c r="D52" s="79"/>
      <c r="E52" s="79"/>
      <c r="F52" s="79"/>
      <c r="G52" s="79"/>
      <c r="H52" s="80"/>
      <c r="I52" s="79"/>
      <c r="J52" s="79"/>
      <c r="K52" s="79"/>
      <c r="L52" s="79"/>
    </row>
    <row r="53" ht="45" customHeight="1" spans="1:12">
      <c r="A53" s="19" t="s">
        <v>97</v>
      </c>
      <c r="B53" s="19"/>
      <c r="C53" s="19"/>
      <c r="D53" s="81"/>
      <c r="E53" s="81"/>
      <c r="F53" s="19"/>
      <c r="G53" s="19"/>
      <c r="H53" s="19"/>
      <c r="I53" s="81"/>
      <c r="J53" s="81"/>
      <c r="K53" s="19"/>
      <c r="L53" s="19"/>
    </row>
    <row r="54" ht="47.1" customHeight="1" spans="1:12">
      <c r="A54" s="19" t="s">
        <v>98</v>
      </c>
      <c r="B54" s="19"/>
      <c r="C54" s="19"/>
      <c r="D54" s="81"/>
      <c r="E54" s="81"/>
      <c r="F54" s="19"/>
      <c r="G54" s="19"/>
      <c r="H54" s="19"/>
      <c r="I54" s="81"/>
      <c r="J54" s="81"/>
      <c r="K54" s="19"/>
      <c r="L54" s="19"/>
    </row>
    <row r="55" ht="23.1" customHeight="1" spans="1:12">
      <c r="A55" s="78" t="s">
        <v>99</v>
      </c>
      <c r="B55" s="79"/>
      <c r="C55" s="79"/>
      <c r="D55" s="79"/>
      <c r="E55" s="79"/>
      <c r="F55" s="79"/>
      <c r="G55" s="79"/>
      <c r="H55" s="80"/>
      <c r="I55" s="79"/>
      <c r="J55" s="79"/>
      <c r="K55" s="79"/>
      <c r="L55" s="79"/>
    </row>
  </sheetData>
  <mergeCells count="71">
    <mergeCell ref="A1:L1"/>
    <mergeCell ref="A2:L2"/>
    <mergeCell ref="A3:C3"/>
    <mergeCell ref="D3:L3"/>
    <mergeCell ref="A4:C4"/>
    <mergeCell ref="D4:G4"/>
    <mergeCell ref="I4:L4"/>
    <mergeCell ref="D5:F5"/>
    <mergeCell ref="D6:F6"/>
    <mergeCell ref="D7:F7"/>
    <mergeCell ref="D8:F8"/>
    <mergeCell ref="B9:L9"/>
    <mergeCell ref="A10:C10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A49:E49"/>
    <mergeCell ref="C50:D50"/>
    <mergeCell ref="F50:G50"/>
    <mergeCell ref="H50:J50"/>
    <mergeCell ref="K50:L50"/>
    <mergeCell ref="C51:L51"/>
    <mergeCell ref="A53:L53"/>
    <mergeCell ref="A54:L54"/>
    <mergeCell ref="C11:C34"/>
    <mergeCell ref="C35:C47"/>
    <mergeCell ref="D11:D26"/>
    <mergeCell ref="D27:D29"/>
    <mergeCell ref="D30:D34"/>
    <mergeCell ref="D35:D42"/>
    <mergeCell ref="D43:D44"/>
    <mergeCell ref="D45:D47"/>
    <mergeCell ref="A5:C8"/>
    <mergeCell ref="A11:B48"/>
    <mergeCell ref="A50:B51"/>
  </mergeCells>
  <printOptions horizontalCentered="1"/>
  <pageMargins left="0.15748031496063" right="0.196850393700787" top="0.826771653543307" bottom="0.393700787401575" header="0.31496062992126" footer="0.31496062992126"/>
  <pageSetup paperSize="9" scale="64" fitToHeight="100" orientation="landscape"/>
  <headerFooter alignWithMargins="0" scaleWithDoc="0"/>
  <rowBreaks count="4" manualBreakCount="4">
    <brk id="34" max="11" man="1"/>
    <brk id="55" max="16383" man="1"/>
    <brk id="55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市局办公室</cp:lastModifiedBy>
  <dcterms:created xsi:type="dcterms:W3CDTF">2021-03-17T01:30:00Z</dcterms:created>
  <dcterms:modified xsi:type="dcterms:W3CDTF">2022-04-28T08:55:10Z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C2EC60C08AE943668D6B8C7A49316001</vt:lpwstr>
  </property>
</Properties>
</file>